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46adf6e594d0fb5/Town of Pulaski/Budget/"/>
    </mc:Choice>
  </mc:AlternateContent>
  <xr:revisionPtr revIDLastSave="140" documentId="8_{1341DB3A-153D-4E96-A41C-5EA0EE6CF93B}" xr6:coauthVersionLast="47" xr6:coauthVersionMax="47" xr10:uidLastSave="{762AB7BC-BA7A-42D1-AB5D-4EA77F198657}"/>
  <bookViews>
    <workbookView xWindow="1116" yWindow="1116" windowWidth="17280" windowHeight="9960" activeTab="3" xr2:uid="{00000000-000D-0000-FFFF-FFFF00000000}"/>
  </bookViews>
  <sheets>
    <sheet name="Revenues" sheetId="1" r:id="rId1"/>
    <sheet name="Deposits" sheetId="6" r:id="rId2"/>
    <sheet name="Expenses" sheetId="4" r:id="rId3"/>
    <sheet name="Debits" sheetId="5" r:id="rId4"/>
  </sheets>
  <definedNames>
    <definedName name="_xlnm.Print_Area" localSheetId="2">Expenses!$A$1:$H$57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5" l="1"/>
  <c r="F15" i="5"/>
  <c r="F18" i="5"/>
  <c r="F22" i="5"/>
  <c r="D22" i="4"/>
  <c r="D16" i="4"/>
  <c r="D6" i="4"/>
  <c r="E37" i="5"/>
  <c r="E30" i="1" l="1"/>
  <c r="D10" i="1"/>
  <c r="E14" i="6"/>
  <c r="D13" i="4" l="1"/>
  <c r="B24" i="1"/>
  <c r="H32" i="4"/>
  <c r="H33" i="4"/>
  <c r="G17" i="4" l="1"/>
  <c r="H17" i="4" s="1"/>
  <c r="E17" i="4"/>
  <c r="E36" i="5" l="1"/>
  <c r="G12" i="4" l="1"/>
  <c r="H12" i="4" s="1"/>
  <c r="E20" i="4"/>
  <c r="E21" i="4"/>
  <c r="G11" i="4"/>
  <c r="H11" i="4" s="1"/>
  <c r="E9" i="4"/>
  <c r="E22" i="4"/>
  <c r="B21" i="1"/>
  <c r="E16" i="1"/>
  <c r="G16" i="4"/>
  <c r="H16" i="4" s="1"/>
  <c r="E15" i="4"/>
  <c r="G19" i="4"/>
  <c r="H19" i="4" s="1"/>
  <c r="G18" i="4"/>
  <c r="H18" i="4" s="1"/>
  <c r="E7" i="4"/>
  <c r="E13" i="4"/>
  <c r="G10" i="1"/>
  <c r="H10" i="1" s="1"/>
  <c r="E10" i="4"/>
  <c r="B34" i="4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14" i="4"/>
  <c r="H14" i="4" s="1"/>
  <c r="E30" i="4"/>
  <c r="E29" i="4"/>
  <c r="E28" i="4"/>
  <c r="E27" i="4"/>
  <c r="E26" i="4"/>
  <c r="E25" i="4"/>
  <c r="E24" i="4"/>
  <c r="E23" i="4"/>
  <c r="E14" i="4"/>
  <c r="G17" i="1"/>
  <c r="H17" i="1" s="1"/>
  <c r="G15" i="1"/>
  <c r="H15" i="1" s="1"/>
  <c r="G14" i="1"/>
  <c r="H14" i="1" s="1"/>
  <c r="G13" i="1"/>
  <c r="H13" i="1" s="1"/>
  <c r="G12" i="1"/>
  <c r="H12" i="1" s="1"/>
  <c r="G11" i="1"/>
  <c r="H11" i="1" s="1"/>
  <c r="G9" i="1"/>
  <c r="H9" i="1" s="1"/>
  <c r="G6" i="1"/>
  <c r="H6" i="1" s="1"/>
  <c r="E8" i="1"/>
  <c r="E17" i="1"/>
  <c r="E14" i="1"/>
  <c r="E13" i="1"/>
  <c r="E12" i="1"/>
  <c r="E11" i="1"/>
  <c r="E9" i="1"/>
  <c r="E6" i="1"/>
  <c r="G16" i="1" l="1"/>
  <c r="H16" i="1" s="1"/>
  <c r="G8" i="1"/>
  <c r="H8" i="1" s="1"/>
  <c r="G13" i="4"/>
  <c r="H13" i="4" s="1"/>
  <c r="E10" i="1"/>
  <c r="D34" i="4"/>
  <c r="E34" i="4" s="1"/>
  <c r="E7" i="1"/>
  <c r="G10" i="4"/>
  <c r="H10" i="4" s="1"/>
  <c r="E16" i="4"/>
  <c r="G20" i="4"/>
  <c r="H20" i="4" s="1"/>
  <c r="E12" i="4"/>
  <c r="G7" i="4"/>
  <c r="H7" i="4" s="1"/>
  <c r="G22" i="4"/>
  <c r="H22" i="4" s="1"/>
  <c r="E19" i="4"/>
  <c r="E6" i="4"/>
  <c r="G9" i="4"/>
  <c r="H9" i="4" s="1"/>
  <c r="G21" i="4"/>
  <c r="H21" i="4" s="1"/>
  <c r="G6" i="4"/>
  <c r="G15" i="4"/>
  <c r="H15" i="4" s="1"/>
  <c r="E11" i="4"/>
  <c r="E18" i="4"/>
  <c r="H6" i="4" l="1"/>
  <c r="G21" i="1"/>
  <c r="G7" i="1"/>
  <c r="H7" i="1" s="1"/>
  <c r="E8" i="4"/>
  <c r="G8" i="4"/>
  <c r="G34" i="4" l="1"/>
  <c r="H8" i="4"/>
</calcChain>
</file>

<file path=xl/sharedStrings.xml><?xml version="1.0" encoding="utf-8"?>
<sst xmlns="http://schemas.openxmlformats.org/spreadsheetml/2006/main" count="147" uniqueCount="117">
  <si>
    <t>Town of Pulaski</t>
  </si>
  <si>
    <t>Taxes - Fire &amp; Rescue</t>
  </si>
  <si>
    <t>Transportation Aids</t>
  </si>
  <si>
    <t>Recycling Grant</t>
  </si>
  <si>
    <t>Interest Earned</t>
  </si>
  <si>
    <t>Services</t>
  </si>
  <si>
    <t>Shared Revenue</t>
  </si>
  <si>
    <t>2% Fire Dues</t>
  </si>
  <si>
    <t>Driveway Inspections</t>
  </si>
  <si>
    <t>Licenses &amp; Permits</t>
  </si>
  <si>
    <t>DNR</t>
  </si>
  <si>
    <t>Budget</t>
  </si>
  <si>
    <t>Balance  pending</t>
  </si>
  <si>
    <t>Fuel</t>
  </si>
  <si>
    <t>Equipment</t>
  </si>
  <si>
    <t>Assessor</t>
  </si>
  <si>
    <t>Office Expenses</t>
  </si>
  <si>
    <t>Publishing and Print</t>
  </si>
  <si>
    <t>Insurance</t>
  </si>
  <si>
    <t>Utilities</t>
  </si>
  <si>
    <t>Legal Fees</t>
  </si>
  <si>
    <t>Dues</t>
  </si>
  <si>
    <t>Equipment Fund</t>
  </si>
  <si>
    <t>Mileage</t>
  </si>
  <si>
    <r>
      <t>Road Repairs/</t>
    </r>
    <r>
      <rPr>
        <i/>
        <sz val="12"/>
        <color theme="1"/>
        <rFont val="Times New Roman"/>
        <family val="1"/>
      </rPr>
      <t>Maintanence</t>
    </r>
  </si>
  <si>
    <t>Taxes - Levy**</t>
  </si>
  <si>
    <t>Highland School District</t>
  </si>
  <si>
    <t>Riverdale School District</t>
  </si>
  <si>
    <t>SW WI Technical College</t>
  </si>
  <si>
    <t>Iowa County</t>
  </si>
  <si>
    <t>Total taxes collected*</t>
  </si>
  <si>
    <t>Total taxes collected less refunded overpayments</t>
  </si>
  <si>
    <t>Recycling*</t>
  </si>
  <si>
    <t>Payroll Expenses**</t>
  </si>
  <si>
    <t>December</t>
  </si>
  <si>
    <t>January</t>
  </si>
  <si>
    <t>Miscellaneous/Flowers</t>
  </si>
  <si>
    <t>Balance %</t>
  </si>
  <si>
    <t>Received      to-date</t>
  </si>
  <si>
    <t>% Used to-date</t>
  </si>
  <si>
    <t>% Remaining</t>
  </si>
  <si>
    <t xml:space="preserve">Patrolman Salary </t>
  </si>
  <si>
    <t xml:space="preserve">Extra Labor </t>
  </si>
  <si>
    <t xml:space="preserve">Officers' Salaries </t>
  </si>
  <si>
    <t>Miscellaneous Income***</t>
  </si>
  <si>
    <r>
      <t>Muscoda Fire District</t>
    </r>
    <r>
      <rPr>
        <sz val="12"/>
        <color rgb="FFFF0000"/>
        <rFont val="Times New Roman"/>
        <family val="1"/>
      </rPr>
      <t>*****</t>
    </r>
  </si>
  <si>
    <r>
      <t>Plan. Comm. Board</t>
    </r>
    <r>
      <rPr>
        <sz val="12"/>
        <color rgb="FFFF0000"/>
        <rFont val="Times New Roman"/>
        <family val="1"/>
      </rPr>
      <t>****</t>
    </r>
  </si>
  <si>
    <r>
      <t>Avoca Fire District</t>
    </r>
    <r>
      <rPr>
        <sz val="12"/>
        <color rgb="FFFF0000"/>
        <rFont val="Times New Roman"/>
        <family val="1"/>
      </rPr>
      <t>***</t>
    </r>
  </si>
  <si>
    <r>
      <t>Highland Fire District</t>
    </r>
    <r>
      <rPr>
        <sz val="12"/>
        <color rgb="FFFF0000"/>
        <rFont val="Times New Roman"/>
        <family val="1"/>
      </rPr>
      <t>**</t>
    </r>
  </si>
  <si>
    <r>
      <t>Election Expenses</t>
    </r>
    <r>
      <rPr>
        <sz val="12"/>
        <color rgb="FF0070C0"/>
        <rFont val="Times New Roman"/>
        <family val="1"/>
      </rPr>
      <t>*</t>
    </r>
  </si>
  <si>
    <t>***includes non-insurance refunds, tire disposal, damage payments</t>
  </si>
  <si>
    <t>Lottery&amp; Gaming Credit</t>
  </si>
  <si>
    <r>
      <t xml:space="preserve">Drug Testing </t>
    </r>
    <r>
      <rPr>
        <sz val="10"/>
        <color theme="1"/>
        <rFont val="Times New Roman"/>
        <family val="1"/>
      </rPr>
      <t>(at least one/yr)</t>
    </r>
  </si>
  <si>
    <r>
      <t>Donations</t>
    </r>
    <r>
      <rPr>
        <i/>
        <sz val="10"/>
        <color theme="1"/>
        <rFont val="Times New Roman"/>
        <family val="1"/>
      </rPr>
      <t>(s/b Animal Control)</t>
    </r>
  </si>
  <si>
    <t>Used           to-date</t>
  </si>
  <si>
    <t>Remaining Budget</t>
  </si>
  <si>
    <t>Custom Work</t>
  </si>
  <si>
    <t>Reminders:! Budget is estimated the year before.  This is a not an Audited report!</t>
  </si>
  <si>
    <t>payroll for anyone while they are officer</t>
  </si>
  <si>
    <t>Recycling and Jason's salary</t>
  </si>
  <si>
    <t>payroll for anyone not an officer or Jason</t>
  </si>
  <si>
    <t>also includes reimbursements</t>
  </si>
  <si>
    <t>Check #</t>
  </si>
  <si>
    <t>Date</t>
  </si>
  <si>
    <t>Name</t>
  </si>
  <si>
    <t>Category</t>
  </si>
  <si>
    <t>Amount</t>
  </si>
  <si>
    <t>Jason Davis</t>
  </si>
  <si>
    <t>Recycling</t>
  </si>
  <si>
    <t>Total</t>
  </si>
  <si>
    <t>WE Energies</t>
  </si>
  <si>
    <t>Quickbooks and Payroll Taxes</t>
  </si>
  <si>
    <t>Payroll Expenses</t>
  </si>
  <si>
    <t>Repairs &amp; Maintenance***</t>
  </si>
  <si>
    <t>Direct</t>
  </si>
  <si>
    <t>Patrolman Salary</t>
  </si>
  <si>
    <t>Training Expenses</t>
  </si>
  <si>
    <t>2026 Budget</t>
  </si>
  <si>
    <t>**Total taxes collected; 2 disbursements to County and schools by mid-February.  Total will be adjusted.</t>
  </si>
  <si>
    <t>Dog Tags</t>
  </si>
  <si>
    <t>Interest</t>
  </si>
  <si>
    <t>Repairs &amp; Maintenance</t>
  </si>
  <si>
    <t>Alliant Energy</t>
  </si>
  <si>
    <t>Intuit Quickbooks (Tax)</t>
  </si>
  <si>
    <t>Intuit Quickbooks (Program)</t>
  </si>
  <si>
    <t>Deposits- March</t>
  </si>
  <si>
    <t>Earned to date %</t>
  </si>
  <si>
    <t>PILT</t>
  </si>
  <si>
    <t>Total minus PILT Payments</t>
  </si>
  <si>
    <t>Walsh's Ace Hardware</t>
  </si>
  <si>
    <t>Uncleared Checks: 13215, 13216, 13222, 13224, 13226, 13227, 13228, 13230, 13231</t>
  </si>
  <si>
    <t>As of April 30, 2026</t>
  </si>
  <si>
    <t>Checks Cleared- April</t>
  </si>
  <si>
    <t>Morris Newspaper</t>
  </si>
  <si>
    <t>Jason Weber</t>
  </si>
  <si>
    <t>Muscoda Fire District</t>
  </si>
  <si>
    <t>2025 1st Half Reissue</t>
  </si>
  <si>
    <t>2026 1st Half</t>
  </si>
  <si>
    <t>Avoca &amp; Rural Fire District</t>
  </si>
  <si>
    <t>Republic Services</t>
  </si>
  <si>
    <t>Publishing &amp; Print</t>
  </si>
  <si>
    <t>Daniel Anderson</t>
  </si>
  <si>
    <t>Mary Janet Nankee</t>
  </si>
  <si>
    <t>Election Expenses</t>
  </si>
  <si>
    <t>Dawn Ruetten</t>
  </si>
  <si>
    <t>Jamey Wardell</t>
  </si>
  <si>
    <t>Billy Bahr</t>
  </si>
  <si>
    <t>Officer Salaries</t>
  </si>
  <si>
    <t>Tony Bomkamp</t>
  </si>
  <si>
    <t>Daniel Imhoff</t>
  </si>
  <si>
    <t>Sheila Wardell</t>
  </si>
  <si>
    <t>2024 Tax Levy Refund Reissue</t>
  </si>
  <si>
    <t>Lois Farmer</t>
  </si>
  <si>
    <t>print</t>
  </si>
  <si>
    <t>recyc</t>
  </si>
  <si>
    <t>elec</t>
  </si>
  <si>
    <t>off 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</si>
</sst>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m/d/yy;@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u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u val="double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4" fontId="3" fillId="0" borderId="0" xfId="0" applyNumberFormat="1" applyFont="1"/>
    <xf numFmtId="10" fontId="1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 wrapText="1"/>
    </xf>
    <xf numFmtId="0" fontId="4" fillId="0" borderId="0" xfId="0" applyFont="1"/>
    <xf numFmtId="0" fontId="5" fillId="0" borderId="0" xfId="0" applyFont="1"/>
    <xf numFmtId="164" fontId="6" fillId="0" borderId="0" xfId="0" applyNumberFormat="1" applyFont="1"/>
    <xf numFmtId="10" fontId="3" fillId="0" borderId="0" xfId="0" applyNumberFormat="1" applyFont="1"/>
    <xf numFmtId="0" fontId="7" fillId="0" borderId="0" xfId="0" applyFont="1"/>
    <xf numFmtId="0" fontId="8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  <xf numFmtId="10" fontId="1" fillId="2" borderId="0" xfId="0" applyNumberFormat="1" applyFont="1" applyFill="1"/>
    <xf numFmtId="0" fontId="9" fillId="2" borderId="0" xfId="0" applyFont="1" applyFill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65" fontId="1" fillId="0" borderId="0" xfId="0" applyNumberFormat="1" applyFont="1"/>
    <xf numFmtId="10" fontId="2" fillId="0" borderId="0" xfId="0" applyNumberFormat="1" applyFont="1" applyAlignment="1">
      <alignment horizontal="center" wrapText="1"/>
    </xf>
    <xf numFmtId="10" fontId="1" fillId="0" borderId="0" xfId="0" applyNumberFormat="1" applyFont="1" applyAlignment="1">
      <alignment wrapText="1"/>
    </xf>
    <xf numFmtId="0" fontId="10" fillId="0" borderId="0" xfId="0" applyFont="1"/>
    <xf numFmtId="0" fontId="11" fillId="0" borderId="0" xfId="0" applyFont="1"/>
    <xf numFmtId="16" fontId="1" fillId="0" borderId="0" xfId="0" applyNumberFormat="1" applyFont="1" applyAlignment="1">
      <alignment horizontal="center"/>
    </xf>
    <xf numFmtId="0" fontId="1" fillId="3" borderId="0" xfId="0" applyFont="1" applyFill="1"/>
    <xf numFmtId="164" fontId="1" fillId="3" borderId="0" xfId="0" applyNumberFormat="1" applyFont="1" applyFill="1"/>
    <xf numFmtId="0" fontId="1" fillId="3" borderId="0" xfId="0" applyFont="1" applyFill="1" applyAlignment="1">
      <alignment wrapText="1"/>
    </xf>
    <xf numFmtId="0" fontId="16" fillId="0" borderId="2" xfId="0" applyFont="1" applyBorder="1"/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0" fillId="0" borderId="1" xfId="0" applyBorder="1"/>
    <xf numFmtId="44" fontId="0" fillId="0" borderId="1" xfId="1" applyFont="1" applyBorder="1"/>
    <xf numFmtId="0" fontId="16" fillId="0" borderId="1" xfId="0" applyFont="1" applyBorder="1" applyAlignment="1">
      <alignment horizontal="right"/>
    </xf>
    <xf numFmtId="44" fontId="16" fillId="0" borderId="1" xfId="0" applyNumberFormat="1" applyFont="1" applyBorder="1"/>
    <xf numFmtId="14" fontId="0" fillId="0" borderId="0" xfId="0" applyNumberFormat="1"/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44" fontId="0" fillId="3" borderId="1" xfId="1" applyFont="1" applyFill="1" applyBorder="1"/>
    <xf numFmtId="0" fontId="16" fillId="0" borderId="0" xfId="0" applyFont="1" applyAlignment="1">
      <alignment horizontal="right"/>
    </xf>
    <xf numFmtId="44" fontId="16" fillId="0" borderId="0" xfId="0" applyNumberFormat="1" applyFont="1"/>
    <xf numFmtId="14" fontId="0" fillId="0" borderId="1" xfId="0" applyNumberFormat="1" applyBorder="1"/>
    <xf numFmtId="14" fontId="0" fillId="3" borderId="1" xfId="0" applyNumberForma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10" fontId="2" fillId="0" borderId="1" xfId="0" applyNumberFormat="1" applyFont="1" applyBorder="1" applyAlignment="1">
      <alignment horizontal="center" wrapText="1"/>
    </xf>
    <xf numFmtId="0" fontId="1" fillId="3" borderId="1" xfId="0" applyFont="1" applyFill="1" applyBorder="1"/>
    <xf numFmtId="164" fontId="1" fillId="3" borderId="1" xfId="0" applyNumberFormat="1" applyFont="1" applyFill="1" applyBorder="1"/>
    <xf numFmtId="10" fontId="1" fillId="3" borderId="1" xfId="0" applyNumberFormat="1" applyFont="1" applyFill="1" applyBorder="1"/>
    <xf numFmtId="0" fontId="1" fillId="0" borderId="1" xfId="0" applyFont="1" applyBorder="1"/>
    <xf numFmtId="164" fontId="1" fillId="0" borderId="1" xfId="0" applyNumberFormat="1" applyFont="1" applyBorder="1"/>
    <xf numFmtId="10" fontId="1" fillId="0" borderId="1" xfId="0" applyNumberFormat="1" applyFont="1" applyBorder="1"/>
    <xf numFmtId="164" fontId="14" fillId="0" borderId="1" xfId="0" applyNumberFormat="1" applyFont="1" applyBorder="1"/>
    <xf numFmtId="0" fontId="7" fillId="0" borderId="1" xfId="0" applyFont="1" applyBorder="1"/>
    <xf numFmtId="164" fontId="7" fillId="0" borderId="1" xfId="0" applyNumberFormat="1" applyFont="1" applyBorder="1"/>
    <xf numFmtId="10" fontId="7" fillId="0" borderId="1" xfId="0" applyNumberFormat="1" applyFont="1" applyBorder="1"/>
    <xf numFmtId="164" fontId="6" fillId="0" borderId="1" xfId="0" applyNumberFormat="1" applyFont="1" applyBorder="1"/>
    <xf numFmtId="164" fontId="7" fillId="0" borderId="1" xfId="1" applyNumberFormat="1" applyFont="1" applyBorder="1"/>
    <xf numFmtId="44" fontId="0" fillId="0" borderId="1" xfId="0" applyNumberFormat="1" applyBorder="1"/>
    <xf numFmtId="44" fontId="1" fillId="0" borderId="0" xfId="1" applyFont="1"/>
    <xf numFmtId="44" fontId="0" fillId="3" borderId="1" xfId="0" applyNumberFormat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3" borderId="0" xfId="0" applyFill="1"/>
    <xf numFmtId="44" fontId="0" fillId="3" borderId="0" xfId="0" applyNumberFormat="1" applyFill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workbookViewId="0">
      <selection activeCell="K21" sqref="K21"/>
    </sheetView>
  </sheetViews>
  <sheetFormatPr defaultColWidth="9.109375" defaultRowHeight="15.6" x14ac:dyDescent="0.3"/>
  <cols>
    <col min="1" max="1" width="24.44140625" style="1" customWidth="1"/>
    <col min="2" max="2" width="12.44140625" style="3" bestFit="1" customWidth="1"/>
    <col min="3" max="3" width="3.44140625" style="1" customWidth="1"/>
    <col min="4" max="4" width="13.88671875" style="3" customWidth="1"/>
    <col min="5" max="5" width="12.109375" style="5" customWidth="1"/>
    <col min="6" max="6" width="2.88671875" style="1" customWidth="1"/>
    <col min="7" max="7" width="13.33203125" style="3" customWidth="1"/>
    <col min="8" max="8" width="12.5546875" style="5" customWidth="1"/>
    <col min="9" max="11" width="9.109375" style="1"/>
    <col min="12" max="12" width="11.109375" style="1" customWidth="1"/>
    <col min="13" max="16384" width="9.109375" style="1"/>
  </cols>
  <sheetData>
    <row r="1" spans="1:8" s="9" customFormat="1" ht="20.399999999999999" x14ac:dyDescent="0.35">
      <c r="A1" s="66" t="s">
        <v>0</v>
      </c>
      <c r="B1" s="66"/>
      <c r="C1" s="66"/>
      <c r="D1" s="66"/>
      <c r="E1" s="66"/>
      <c r="F1" s="66"/>
      <c r="G1" s="66"/>
      <c r="H1" s="66"/>
    </row>
    <row r="2" spans="1:8" s="10" customFormat="1" ht="17.399999999999999" x14ac:dyDescent="0.3">
      <c r="A2" s="67" t="s">
        <v>77</v>
      </c>
      <c r="B2" s="67"/>
      <c r="C2" s="67"/>
      <c r="D2" s="67"/>
      <c r="E2" s="67"/>
      <c r="F2" s="67"/>
      <c r="G2" s="67"/>
      <c r="H2" s="67"/>
    </row>
    <row r="3" spans="1:8" s="10" customFormat="1" ht="17.399999999999999" x14ac:dyDescent="0.3">
      <c r="A3" s="67"/>
      <c r="B3" s="67"/>
      <c r="C3" s="67"/>
      <c r="D3" s="67"/>
      <c r="E3" s="67"/>
      <c r="F3" s="67"/>
      <c r="G3" s="67"/>
      <c r="H3" s="67"/>
    </row>
    <row r="4" spans="1:8" s="2" customFormat="1" ht="18" x14ac:dyDescent="0.35">
      <c r="A4" s="67" t="s">
        <v>57</v>
      </c>
      <c r="B4" s="67"/>
      <c r="C4" s="67"/>
      <c r="D4" s="67"/>
      <c r="E4" s="67"/>
      <c r="F4" s="67"/>
      <c r="G4" s="67"/>
      <c r="H4" s="67"/>
    </row>
    <row r="5" spans="1:8" s="2" customFormat="1" ht="36" x14ac:dyDescent="0.35">
      <c r="B5" s="6" t="s">
        <v>11</v>
      </c>
      <c r="C5" s="7"/>
      <c r="D5" s="8" t="s">
        <v>38</v>
      </c>
      <c r="E5" s="23" t="s">
        <v>86</v>
      </c>
      <c r="F5" s="7"/>
      <c r="G5" s="8" t="s">
        <v>12</v>
      </c>
      <c r="H5" s="23" t="s">
        <v>37</v>
      </c>
    </row>
    <row r="6" spans="1:8" x14ac:dyDescent="0.3">
      <c r="A6" s="1" t="s">
        <v>1</v>
      </c>
      <c r="B6" s="3">
        <v>38000</v>
      </c>
      <c r="E6" s="5">
        <f>SUM(D6/B6)</f>
        <v>0</v>
      </c>
      <c r="G6" s="3">
        <f>SUM(B6-D6)</f>
        <v>38000</v>
      </c>
      <c r="H6" s="24">
        <f>SUM(G6/B6)</f>
        <v>1</v>
      </c>
    </row>
    <row r="7" spans="1:8" x14ac:dyDescent="0.3">
      <c r="A7" s="14" t="s">
        <v>25</v>
      </c>
      <c r="B7" s="3">
        <v>92656</v>
      </c>
      <c r="E7" s="5">
        <f t="shared" ref="E7:E17" si="0">SUM(D7/B7)</f>
        <v>0</v>
      </c>
      <c r="G7" s="3">
        <f>SUM(B7-D7)</f>
        <v>92656</v>
      </c>
      <c r="H7" s="5">
        <f t="shared" ref="H7:H17" si="1">SUM(G7/B7)</f>
        <v>1</v>
      </c>
    </row>
    <row r="8" spans="1:8" x14ac:dyDescent="0.3">
      <c r="A8" s="1" t="s">
        <v>2</v>
      </c>
      <c r="B8" s="3">
        <v>109787</v>
      </c>
      <c r="D8" s="3">
        <v>65212.15</v>
      </c>
      <c r="E8" s="5">
        <f t="shared" si="0"/>
        <v>0.59398790385018263</v>
      </c>
      <c r="G8" s="3">
        <f>SUM(B8-D8)</f>
        <v>44574.85</v>
      </c>
      <c r="H8" s="5">
        <f t="shared" si="1"/>
        <v>0.40601209614981737</v>
      </c>
    </row>
    <row r="9" spans="1:8" x14ac:dyDescent="0.3">
      <c r="A9" s="1" t="s">
        <v>3</v>
      </c>
      <c r="B9" s="3">
        <v>1300</v>
      </c>
      <c r="E9" s="5">
        <f t="shared" si="0"/>
        <v>0</v>
      </c>
      <c r="G9" s="3">
        <f t="shared" ref="G9:G21" si="2">SUM(B9-D9)</f>
        <v>1300</v>
      </c>
      <c r="H9" s="5">
        <f t="shared" si="1"/>
        <v>1</v>
      </c>
    </row>
    <row r="10" spans="1:8" x14ac:dyDescent="0.3">
      <c r="A10" s="1" t="s">
        <v>4</v>
      </c>
      <c r="B10" s="3">
        <v>200</v>
      </c>
      <c r="D10" s="3">
        <f>176.19+200.67+212.53</f>
        <v>589.39</v>
      </c>
      <c r="E10" s="5">
        <f t="shared" si="0"/>
        <v>2.9469499999999997</v>
      </c>
      <c r="G10" s="3">
        <f t="shared" si="2"/>
        <v>-389.39</v>
      </c>
      <c r="H10" s="5">
        <f t="shared" si="1"/>
        <v>-1.94695</v>
      </c>
    </row>
    <row r="11" spans="1:8" x14ac:dyDescent="0.3">
      <c r="A11" s="1" t="s">
        <v>5</v>
      </c>
      <c r="B11" s="3">
        <v>0</v>
      </c>
      <c r="E11" s="5" t="e">
        <f t="shared" si="0"/>
        <v>#DIV/0!</v>
      </c>
      <c r="G11" s="3">
        <f t="shared" si="2"/>
        <v>0</v>
      </c>
      <c r="H11" s="5" t="e">
        <f t="shared" si="1"/>
        <v>#DIV/0!</v>
      </c>
    </row>
    <row r="12" spans="1:8" x14ac:dyDescent="0.3">
      <c r="A12" s="1" t="s">
        <v>6</v>
      </c>
      <c r="B12" s="3">
        <v>15019.13</v>
      </c>
      <c r="E12" s="5">
        <f t="shared" si="0"/>
        <v>0</v>
      </c>
      <c r="G12" s="3">
        <f t="shared" si="2"/>
        <v>15019.13</v>
      </c>
      <c r="H12" s="5">
        <f t="shared" si="1"/>
        <v>1</v>
      </c>
    </row>
    <row r="13" spans="1:8" x14ac:dyDescent="0.3">
      <c r="A13" s="1" t="s">
        <v>7</v>
      </c>
      <c r="B13" s="3">
        <v>1350</v>
      </c>
      <c r="E13" s="5">
        <f t="shared" si="0"/>
        <v>0</v>
      </c>
      <c r="G13" s="3">
        <f t="shared" si="2"/>
        <v>1350</v>
      </c>
      <c r="H13" s="5">
        <f t="shared" si="1"/>
        <v>1</v>
      </c>
    </row>
    <row r="14" spans="1:8" x14ac:dyDescent="0.3">
      <c r="A14" s="1" t="s">
        <v>8</v>
      </c>
      <c r="B14" s="3">
        <v>375</v>
      </c>
      <c r="D14" s="3">
        <v>250</v>
      </c>
      <c r="E14" s="5">
        <f t="shared" si="0"/>
        <v>0.66666666666666663</v>
      </c>
      <c r="G14" s="3">
        <f t="shared" si="2"/>
        <v>125</v>
      </c>
      <c r="H14" s="5">
        <f t="shared" si="1"/>
        <v>0.33333333333333331</v>
      </c>
    </row>
    <row r="15" spans="1:8" x14ac:dyDescent="0.3">
      <c r="A15" s="1" t="s">
        <v>51</v>
      </c>
      <c r="B15" s="3">
        <v>3000</v>
      </c>
      <c r="E15" s="5">
        <v>0</v>
      </c>
      <c r="G15" s="3">
        <f t="shared" si="2"/>
        <v>3000</v>
      </c>
      <c r="H15" s="5">
        <f t="shared" si="1"/>
        <v>1</v>
      </c>
    </row>
    <row r="16" spans="1:8" x14ac:dyDescent="0.3">
      <c r="A16" s="1" t="s">
        <v>9</v>
      </c>
      <c r="B16" s="3">
        <v>35</v>
      </c>
      <c r="E16" s="5">
        <f t="shared" si="0"/>
        <v>0</v>
      </c>
      <c r="G16" s="3">
        <f t="shared" si="2"/>
        <v>35</v>
      </c>
      <c r="H16" s="5">
        <f t="shared" si="1"/>
        <v>1</v>
      </c>
    </row>
    <row r="17" spans="1:12" x14ac:dyDescent="0.3">
      <c r="A17" s="1" t="s">
        <v>10</v>
      </c>
      <c r="B17" s="3">
        <v>40000</v>
      </c>
      <c r="E17" s="5">
        <f t="shared" si="0"/>
        <v>0</v>
      </c>
      <c r="G17" s="3">
        <f t="shared" si="2"/>
        <v>40000</v>
      </c>
      <c r="H17" s="5">
        <f t="shared" si="1"/>
        <v>1</v>
      </c>
      <c r="L17" s="3"/>
    </row>
    <row r="18" spans="1:12" x14ac:dyDescent="0.3">
      <c r="A18" s="1" t="s">
        <v>44</v>
      </c>
      <c r="B18" s="4">
        <v>0</v>
      </c>
      <c r="D18" s="4">
        <v>210</v>
      </c>
      <c r="E18" s="12">
        <v>0</v>
      </c>
      <c r="G18" s="4">
        <v>0</v>
      </c>
      <c r="H18" s="12">
        <v>0</v>
      </c>
    </row>
    <row r="19" spans="1:12" x14ac:dyDescent="0.3">
      <c r="A19" s="1" t="s">
        <v>79</v>
      </c>
      <c r="B19" s="4">
        <v>0</v>
      </c>
      <c r="D19" s="4">
        <v>176.19</v>
      </c>
      <c r="E19" s="12">
        <v>0</v>
      </c>
      <c r="G19" s="4">
        <v>0</v>
      </c>
      <c r="H19" s="12">
        <v>0</v>
      </c>
    </row>
    <row r="20" spans="1:12" x14ac:dyDescent="0.3">
      <c r="A20" s="1" t="s">
        <v>56</v>
      </c>
      <c r="B20" s="4">
        <v>0</v>
      </c>
      <c r="D20" s="4"/>
      <c r="E20" s="12"/>
      <c r="G20" s="4"/>
      <c r="H20" s="12"/>
    </row>
    <row r="21" spans="1:12" x14ac:dyDescent="0.3">
      <c r="B21" s="11">
        <f>SUM(B6:B20)</f>
        <v>301722.13</v>
      </c>
      <c r="G21" s="3">
        <f t="shared" si="2"/>
        <v>301722.13</v>
      </c>
    </row>
    <row r="23" spans="1:12" x14ac:dyDescent="0.3">
      <c r="A23" s="18" t="s">
        <v>78</v>
      </c>
      <c r="B23" s="15"/>
      <c r="C23" s="16"/>
      <c r="D23" s="15"/>
      <c r="E23" s="17"/>
      <c r="F23" s="16"/>
      <c r="G23" s="15"/>
      <c r="H23" s="17"/>
    </row>
    <row r="24" spans="1:12" x14ac:dyDescent="0.3">
      <c r="A24" s="1" t="s">
        <v>30</v>
      </c>
      <c r="B24" s="3">
        <f>117770.1+195484.99+57797.14+156619.49+144446.38+9005.68</f>
        <v>681123.78</v>
      </c>
      <c r="E24" s="21" t="s">
        <v>34</v>
      </c>
      <c r="G24" s="20" t="s">
        <v>35</v>
      </c>
      <c r="H24" s="27" t="s">
        <v>87</v>
      </c>
    </row>
    <row r="25" spans="1:12" x14ac:dyDescent="0.3">
      <c r="A25" s="1" t="s">
        <v>26</v>
      </c>
      <c r="E25" s="3">
        <v>3787.96</v>
      </c>
      <c r="G25" s="3">
        <v>16928.34</v>
      </c>
      <c r="H25" s="64"/>
    </row>
    <row r="26" spans="1:12" x14ac:dyDescent="0.3">
      <c r="A26" s="1" t="s">
        <v>27</v>
      </c>
      <c r="E26" s="3">
        <v>58261.54</v>
      </c>
      <c r="G26" s="3">
        <v>260370.16</v>
      </c>
      <c r="H26" s="64">
        <v>20772.91</v>
      </c>
    </row>
    <row r="27" spans="1:12" x14ac:dyDescent="0.3">
      <c r="A27" s="1" t="s">
        <v>28</v>
      </c>
      <c r="E27" s="3">
        <v>6505.38</v>
      </c>
      <c r="G27" s="3">
        <v>29072.45</v>
      </c>
      <c r="H27" s="64">
        <v>2185.0300000000002</v>
      </c>
    </row>
    <row r="28" spans="1:12" x14ac:dyDescent="0.3">
      <c r="A28" s="1" t="s">
        <v>29</v>
      </c>
      <c r="D28" s="4"/>
      <c r="E28" s="3">
        <v>37970.22</v>
      </c>
      <c r="G28" s="4">
        <v>177627.41</v>
      </c>
      <c r="H28" s="64">
        <v>12753.06</v>
      </c>
    </row>
    <row r="29" spans="1:12" x14ac:dyDescent="0.3">
      <c r="A29" s="19"/>
      <c r="E29" s="3"/>
    </row>
    <row r="30" spans="1:12" x14ac:dyDescent="0.3">
      <c r="A30" s="1" t="s">
        <v>31</v>
      </c>
      <c r="E30" s="3">
        <f>B24-(SUM(E25:H28))</f>
        <v>54889.319999999949</v>
      </c>
    </row>
    <row r="31" spans="1:12" x14ac:dyDescent="0.3">
      <c r="A31" s="1" t="s">
        <v>50</v>
      </c>
    </row>
    <row r="33" spans="2:2" x14ac:dyDescent="0.3">
      <c r="B33" s="22"/>
    </row>
    <row r="37" spans="2:2" x14ac:dyDescent="0.3">
      <c r="B37" s="4"/>
    </row>
  </sheetData>
  <mergeCells count="4">
    <mergeCell ref="A1:H1"/>
    <mergeCell ref="A2:H2"/>
    <mergeCell ref="A3:H3"/>
    <mergeCell ref="A4:H4"/>
  </mergeCells>
  <printOptions horizontalCentered="1" verticalCentered="1" gridLines="1"/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C858E-2B58-4E1E-9C8E-58AFC2F12AD2}">
  <dimension ref="A1:E24"/>
  <sheetViews>
    <sheetView workbookViewId="0">
      <selection activeCell="E15" sqref="E15"/>
    </sheetView>
  </sheetViews>
  <sheetFormatPr defaultRowHeight="14.4" x14ac:dyDescent="0.3"/>
  <cols>
    <col min="2" max="2" width="10.6640625" bestFit="1" customWidth="1"/>
    <col min="3" max="3" width="34.6640625" bestFit="1" customWidth="1"/>
    <col min="4" max="4" width="25.33203125" bestFit="1" customWidth="1"/>
    <col min="5" max="5" width="12.5546875" bestFit="1" customWidth="1"/>
  </cols>
  <sheetData>
    <row r="1" spans="1:5" x14ac:dyDescent="0.3">
      <c r="A1" s="68" t="s">
        <v>85</v>
      </c>
      <c r="B1" s="68"/>
      <c r="C1" s="68"/>
      <c r="D1" s="34"/>
      <c r="E1" s="34"/>
    </row>
    <row r="2" spans="1:5" x14ac:dyDescent="0.3">
      <c r="A2" s="68"/>
      <c r="B2" s="68"/>
      <c r="C2" s="68"/>
      <c r="D2" s="34"/>
      <c r="E2" s="34"/>
    </row>
    <row r="3" spans="1:5" x14ac:dyDescent="0.3">
      <c r="A3" s="34"/>
      <c r="B3" s="34"/>
      <c r="C3" s="34"/>
      <c r="D3" s="34"/>
      <c r="E3" s="34"/>
    </row>
    <row r="4" spans="1:5" x14ac:dyDescent="0.3">
      <c r="A4" s="34"/>
      <c r="B4" s="34" t="s">
        <v>63</v>
      </c>
      <c r="C4" s="34" t="s">
        <v>64</v>
      </c>
      <c r="D4" s="34" t="s">
        <v>65</v>
      </c>
      <c r="E4" s="34" t="s">
        <v>66</v>
      </c>
    </row>
    <row r="5" spans="1:5" x14ac:dyDescent="0.3">
      <c r="A5" s="34"/>
      <c r="B5" s="44">
        <v>46112</v>
      </c>
      <c r="C5" s="34" t="s">
        <v>80</v>
      </c>
      <c r="D5" s="34" t="s">
        <v>80</v>
      </c>
      <c r="E5" s="63">
        <v>212.53</v>
      </c>
    </row>
    <row r="6" spans="1:5" x14ac:dyDescent="0.3">
      <c r="A6" s="34"/>
      <c r="B6" s="44"/>
      <c r="C6" s="34"/>
      <c r="D6" s="34"/>
      <c r="E6" s="35"/>
    </row>
    <row r="7" spans="1:5" x14ac:dyDescent="0.3">
      <c r="A7" s="34"/>
      <c r="B7" s="44"/>
      <c r="C7" s="34"/>
      <c r="D7" s="34"/>
      <c r="E7" s="35"/>
    </row>
    <row r="8" spans="1:5" x14ac:dyDescent="0.3">
      <c r="A8" s="34"/>
      <c r="B8" s="44"/>
      <c r="C8" s="34"/>
      <c r="D8" s="34"/>
      <c r="E8" s="35"/>
    </row>
    <row r="9" spans="1:5" x14ac:dyDescent="0.3">
      <c r="A9" s="34"/>
      <c r="B9" s="44"/>
      <c r="C9" s="34"/>
      <c r="D9" s="34"/>
      <c r="E9" s="35"/>
    </row>
    <row r="10" spans="1:5" x14ac:dyDescent="0.3">
      <c r="A10" s="34"/>
      <c r="B10" s="44"/>
      <c r="C10" s="34"/>
      <c r="D10" s="34"/>
      <c r="E10" s="35"/>
    </row>
    <row r="11" spans="1:5" x14ac:dyDescent="0.3">
      <c r="A11" s="34"/>
      <c r="B11" s="44"/>
      <c r="C11" s="34"/>
      <c r="D11" s="34"/>
      <c r="E11" s="35"/>
    </row>
    <row r="12" spans="1:5" x14ac:dyDescent="0.3">
      <c r="A12" s="34"/>
      <c r="B12" s="44"/>
      <c r="C12" s="34"/>
      <c r="D12" s="34"/>
      <c r="E12" s="35"/>
    </row>
    <row r="13" spans="1:5" x14ac:dyDescent="0.3">
      <c r="A13" s="34"/>
      <c r="B13" s="44"/>
      <c r="C13" s="34"/>
      <c r="D13" s="34"/>
      <c r="E13" s="34"/>
    </row>
    <row r="14" spans="1:5" x14ac:dyDescent="0.3">
      <c r="A14" s="34"/>
      <c r="B14" s="44"/>
      <c r="C14" s="34"/>
      <c r="D14" s="34" t="s">
        <v>69</v>
      </c>
      <c r="E14" s="63">
        <f>SUM(E5:E13)</f>
        <v>212.53</v>
      </c>
    </row>
    <row r="15" spans="1:5" x14ac:dyDescent="0.3">
      <c r="B15" s="38"/>
    </row>
    <row r="16" spans="1:5" x14ac:dyDescent="0.3">
      <c r="B16" s="38"/>
    </row>
    <row r="17" spans="2:2" x14ac:dyDescent="0.3">
      <c r="B17" s="38"/>
    </row>
    <row r="18" spans="2:2" x14ac:dyDescent="0.3">
      <c r="B18" s="38"/>
    </row>
    <row r="19" spans="2:2" x14ac:dyDescent="0.3">
      <c r="B19" s="38"/>
    </row>
    <row r="20" spans="2:2" x14ac:dyDescent="0.3">
      <c r="B20" s="38"/>
    </row>
    <row r="21" spans="2:2" x14ac:dyDescent="0.3">
      <c r="B21" s="38"/>
    </row>
    <row r="22" spans="2:2" x14ac:dyDescent="0.3">
      <c r="B22" s="38"/>
    </row>
    <row r="23" spans="2:2" x14ac:dyDescent="0.3">
      <c r="B23" s="38"/>
    </row>
    <row r="24" spans="2:2" x14ac:dyDescent="0.3">
      <c r="B24" s="38"/>
    </row>
  </sheetData>
  <mergeCells count="1">
    <mergeCell ref="A1:C2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2"/>
  <sheetViews>
    <sheetView topLeftCell="A12" workbookViewId="0">
      <selection activeCell="D28" sqref="D28"/>
    </sheetView>
  </sheetViews>
  <sheetFormatPr defaultColWidth="9.109375" defaultRowHeight="15.6" x14ac:dyDescent="0.3"/>
  <cols>
    <col min="1" max="1" width="26.6640625" style="1" customWidth="1"/>
    <col min="2" max="2" width="12.44140625" style="3" bestFit="1" customWidth="1"/>
    <col min="3" max="3" width="2" style="1" customWidth="1"/>
    <col min="4" max="4" width="13.88671875" style="3" customWidth="1"/>
    <col min="5" max="5" width="9.109375" style="5"/>
    <col min="6" max="6" width="1.5546875" style="1" customWidth="1"/>
    <col min="7" max="7" width="13.33203125" style="3" customWidth="1"/>
    <col min="8" max="8" width="15.6640625" style="5" customWidth="1"/>
    <col min="9" max="10" width="9.109375" style="1"/>
    <col min="11" max="11" width="11.33203125" style="1" bestFit="1" customWidth="1"/>
    <col min="12" max="12" width="9.109375" style="1"/>
    <col min="13" max="13" width="12.6640625" style="1" customWidth="1"/>
    <col min="14" max="16384" width="9.109375" style="1"/>
  </cols>
  <sheetData>
    <row r="1" spans="1:14" s="9" customFormat="1" ht="20.399999999999999" x14ac:dyDescent="0.35">
      <c r="A1" s="66" t="s">
        <v>0</v>
      </c>
      <c r="B1" s="66"/>
      <c r="C1" s="66"/>
      <c r="D1" s="66"/>
      <c r="E1" s="66"/>
      <c r="F1" s="66"/>
      <c r="G1" s="66"/>
      <c r="H1" s="66"/>
    </row>
    <row r="2" spans="1:14" s="10" customFormat="1" ht="17.399999999999999" x14ac:dyDescent="0.3">
      <c r="A2" s="67" t="s">
        <v>77</v>
      </c>
      <c r="B2" s="67"/>
      <c r="C2" s="67"/>
      <c r="D2" s="67"/>
      <c r="E2" s="67"/>
      <c r="F2" s="67"/>
      <c r="G2" s="67"/>
      <c r="H2" s="67"/>
    </row>
    <row r="3" spans="1:14" s="10" customFormat="1" ht="17.399999999999999" x14ac:dyDescent="0.3">
      <c r="A3" s="67" t="s">
        <v>91</v>
      </c>
      <c r="B3" s="67"/>
      <c r="C3" s="67"/>
      <c r="D3" s="67"/>
      <c r="E3" s="67"/>
      <c r="F3" s="67"/>
      <c r="G3" s="67"/>
      <c r="H3" s="67"/>
    </row>
    <row r="4" spans="1:14" s="10" customFormat="1" ht="17.399999999999999" x14ac:dyDescent="0.3">
      <c r="A4" s="67" t="s">
        <v>57</v>
      </c>
      <c r="B4" s="67"/>
      <c r="C4" s="67"/>
      <c r="D4" s="67"/>
      <c r="E4" s="67"/>
      <c r="F4" s="67"/>
      <c r="G4" s="67"/>
      <c r="H4" s="67"/>
    </row>
    <row r="5" spans="1:14" s="2" customFormat="1" ht="36" x14ac:dyDescent="0.35">
      <c r="A5" s="46"/>
      <c r="B5" s="47" t="s">
        <v>11</v>
      </c>
      <c r="C5" s="48"/>
      <c r="D5" s="49" t="s">
        <v>54</v>
      </c>
      <c r="E5" s="50" t="s">
        <v>39</v>
      </c>
      <c r="F5" s="48"/>
      <c r="G5" s="49" t="s">
        <v>55</v>
      </c>
      <c r="H5" s="50" t="s">
        <v>40</v>
      </c>
    </row>
    <row r="6" spans="1:14" x14ac:dyDescent="0.3">
      <c r="A6" s="51" t="s">
        <v>24</v>
      </c>
      <c r="B6" s="52">
        <v>113862.11</v>
      </c>
      <c r="C6" s="51"/>
      <c r="D6" s="52">
        <f>3236.03+2022.4+900.47+1384.81+698.52</f>
        <v>8242.2300000000014</v>
      </c>
      <c r="E6" s="53">
        <f t="shared" ref="E6:E30" si="0">SUM(D6/B6)</f>
        <v>7.2387820671863543E-2</v>
      </c>
      <c r="F6" s="51"/>
      <c r="G6" s="52">
        <f>SUM(B6-D6)</f>
        <v>105619.88</v>
      </c>
      <c r="H6" s="53">
        <f t="shared" ref="H6:H22" si="1">SUM(G6/B6)</f>
        <v>0.92761217932813644</v>
      </c>
      <c r="J6" s="28"/>
    </row>
    <row r="7" spans="1:14" x14ac:dyDescent="0.3">
      <c r="A7" s="54" t="s">
        <v>41</v>
      </c>
      <c r="B7" s="55">
        <v>30000</v>
      </c>
      <c r="C7" s="54"/>
      <c r="D7" s="52">
        <v>6138.93</v>
      </c>
      <c r="E7" s="56">
        <f t="shared" si="0"/>
        <v>0.20463100000000001</v>
      </c>
      <c r="F7" s="54"/>
      <c r="G7" s="55">
        <f t="shared" ref="G7:G31" si="2">SUM(B7-D7)</f>
        <v>23861.07</v>
      </c>
      <c r="H7" s="56">
        <f t="shared" si="1"/>
        <v>0.79536899999999999</v>
      </c>
    </row>
    <row r="8" spans="1:14" x14ac:dyDescent="0.3">
      <c r="A8" s="54" t="s">
        <v>42</v>
      </c>
      <c r="B8" s="55">
        <v>5000</v>
      </c>
      <c r="C8" s="54"/>
      <c r="D8" s="52">
        <v>290</v>
      </c>
      <c r="E8" s="56">
        <f t="shared" si="0"/>
        <v>5.8000000000000003E-2</v>
      </c>
      <c r="F8" s="54"/>
      <c r="G8" s="55">
        <f t="shared" si="2"/>
        <v>4710</v>
      </c>
      <c r="H8" s="56">
        <f>SUM(G8/B8)</f>
        <v>0.94199999999999995</v>
      </c>
      <c r="J8" s="1" t="s">
        <v>60</v>
      </c>
    </row>
    <row r="9" spans="1:14" x14ac:dyDescent="0.3">
      <c r="A9" s="54" t="s">
        <v>13</v>
      </c>
      <c r="B9" s="55">
        <v>5000</v>
      </c>
      <c r="C9" s="54"/>
      <c r="D9" s="52">
        <v>11.93</v>
      </c>
      <c r="E9" s="56">
        <f t="shared" si="0"/>
        <v>2.3860000000000001E-3</v>
      </c>
      <c r="F9" s="54"/>
      <c r="G9" s="55">
        <f t="shared" si="2"/>
        <v>4988.07</v>
      </c>
      <c r="H9" s="56">
        <f t="shared" si="1"/>
        <v>0.99761399999999989</v>
      </c>
    </row>
    <row r="10" spans="1:14" x14ac:dyDescent="0.3">
      <c r="A10" s="54" t="s">
        <v>14</v>
      </c>
      <c r="B10" s="55">
        <v>1500</v>
      </c>
      <c r="C10" s="54"/>
      <c r="D10" s="52"/>
      <c r="E10" s="56">
        <f t="shared" si="0"/>
        <v>0</v>
      </c>
      <c r="F10" s="54"/>
      <c r="G10" s="55">
        <f t="shared" si="2"/>
        <v>1500</v>
      </c>
      <c r="H10" s="56">
        <f>SUM(G10/B10)</f>
        <v>1</v>
      </c>
    </row>
    <row r="11" spans="1:14" x14ac:dyDescent="0.3">
      <c r="A11" s="54" t="s">
        <v>73</v>
      </c>
      <c r="B11" s="55">
        <v>10000</v>
      </c>
      <c r="C11" s="54"/>
      <c r="D11" s="52">
        <v>2919.69</v>
      </c>
      <c r="E11" s="56">
        <f t="shared" si="0"/>
        <v>0.29196899999999998</v>
      </c>
      <c r="F11" s="54"/>
      <c r="G11" s="55">
        <f t="shared" si="2"/>
        <v>7080.3099999999995</v>
      </c>
      <c r="H11" s="56">
        <f t="shared" si="1"/>
        <v>0.70803099999999997</v>
      </c>
    </row>
    <row r="12" spans="1:14" x14ac:dyDescent="0.3">
      <c r="A12" s="54" t="s">
        <v>43</v>
      </c>
      <c r="B12" s="55">
        <v>16000</v>
      </c>
      <c r="C12" s="54"/>
      <c r="D12" s="52">
        <v>4242.08</v>
      </c>
      <c r="E12" s="56">
        <f t="shared" si="0"/>
        <v>0.26512999999999998</v>
      </c>
      <c r="F12" s="54"/>
      <c r="G12" s="55">
        <f t="shared" si="2"/>
        <v>11757.92</v>
      </c>
      <c r="H12" s="56">
        <f>SUM(G12/B12)</f>
        <v>0.73487000000000002</v>
      </c>
      <c r="J12" s="1" t="s">
        <v>58</v>
      </c>
      <c r="N12" s="1" t="s">
        <v>61</v>
      </c>
    </row>
    <row r="13" spans="1:14" x14ac:dyDescent="0.3">
      <c r="A13" s="54" t="s">
        <v>15</v>
      </c>
      <c r="B13" s="55">
        <v>7000</v>
      </c>
      <c r="C13" s="54"/>
      <c r="D13" s="55">
        <f>1750+534.6</f>
        <v>2284.6</v>
      </c>
      <c r="E13" s="56">
        <f t="shared" si="0"/>
        <v>0.32637142857142853</v>
      </c>
      <c r="F13" s="54"/>
      <c r="G13" s="55">
        <f t="shared" si="2"/>
        <v>4715.3999999999996</v>
      </c>
      <c r="H13" s="56">
        <f>SUM(G13/B13)</f>
        <v>0.67362857142857135</v>
      </c>
    </row>
    <row r="14" spans="1:14" x14ac:dyDescent="0.3">
      <c r="A14" s="54" t="s">
        <v>46</v>
      </c>
      <c r="B14" s="55">
        <v>200</v>
      </c>
      <c r="C14" s="54"/>
      <c r="D14" s="55"/>
      <c r="E14" s="56">
        <f t="shared" si="0"/>
        <v>0</v>
      </c>
      <c r="F14" s="54"/>
      <c r="G14" s="55">
        <f t="shared" si="2"/>
        <v>200</v>
      </c>
      <c r="H14" s="56">
        <f>SUM(G14/B14)</f>
        <v>1</v>
      </c>
    </row>
    <row r="15" spans="1:14" x14ac:dyDescent="0.3">
      <c r="A15" s="54" t="s">
        <v>49</v>
      </c>
      <c r="B15" s="55">
        <v>5000</v>
      </c>
      <c r="C15" s="54"/>
      <c r="D15" s="55">
        <v>692.62</v>
      </c>
      <c r="E15" s="56">
        <f t="shared" si="0"/>
        <v>0.13852400000000001</v>
      </c>
      <c r="F15" s="54"/>
      <c r="G15" s="55">
        <f t="shared" si="2"/>
        <v>4307.38</v>
      </c>
      <c r="H15" s="56">
        <f t="shared" si="1"/>
        <v>0.86147600000000002</v>
      </c>
    </row>
    <row r="16" spans="1:14" x14ac:dyDescent="0.3">
      <c r="A16" s="54" t="s">
        <v>33</v>
      </c>
      <c r="B16" s="55">
        <v>7500</v>
      </c>
      <c r="C16" s="54"/>
      <c r="D16" s="55">
        <f>658.31+338+191.43</f>
        <v>1187.74</v>
      </c>
      <c r="E16" s="56">
        <f t="shared" si="0"/>
        <v>0.15836533333333333</v>
      </c>
      <c r="F16" s="54"/>
      <c r="G16" s="55">
        <f t="shared" si="2"/>
        <v>6312.26</v>
      </c>
      <c r="H16" s="56">
        <f>SUM(G16/B16)</f>
        <v>0.84163466666666664</v>
      </c>
      <c r="J16" s="1" t="s">
        <v>71</v>
      </c>
      <c r="K16" s="3"/>
    </row>
    <row r="17" spans="1:11" x14ac:dyDescent="0.3">
      <c r="A17" s="51" t="s">
        <v>76</v>
      </c>
      <c r="B17" s="52"/>
      <c r="C17" s="51"/>
      <c r="D17" s="52">
        <v>243.58</v>
      </c>
      <c r="E17" s="53" t="e">
        <f t="shared" si="0"/>
        <v>#DIV/0!</v>
      </c>
      <c r="F17" s="51"/>
      <c r="G17" s="52">
        <f t="shared" si="2"/>
        <v>-243.58</v>
      </c>
      <c r="H17" s="53" t="e">
        <f>SUM(G17/B17)</f>
        <v>#DIV/0!</v>
      </c>
      <c r="K17" s="3"/>
    </row>
    <row r="18" spans="1:11" x14ac:dyDescent="0.3">
      <c r="A18" s="51" t="s">
        <v>16</v>
      </c>
      <c r="B18" s="52">
        <v>4368</v>
      </c>
      <c r="C18" s="51"/>
      <c r="D18" s="52"/>
      <c r="E18" s="53">
        <f t="shared" si="0"/>
        <v>0</v>
      </c>
      <c r="F18" s="51"/>
      <c r="G18" s="52">
        <f t="shared" si="2"/>
        <v>4368</v>
      </c>
      <c r="H18" s="53">
        <f t="shared" si="1"/>
        <v>1</v>
      </c>
    </row>
    <row r="19" spans="1:11" x14ac:dyDescent="0.3">
      <c r="A19" s="51" t="s">
        <v>17</v>
      </c>
      <c r="B19" s="52">
        <v>2100</v>
      </c>
      <c r="C19" s="51"/>
      <c r="D19" s="52">
        <v>84.39</v>
      </c>
      <c r="E19" s="53">
        <f t="shared" si="0"/>
        <v>4.0185714285714283E-2</v>
      </c>
      <c r="F19" s="51"/>
      <c r="G19" s="52">
        <f t="shared" si="2"/>
        <v>2015.61</v>
      </c>
      <c r="H19" s="53">
        <f t="shared" si="1"/>
        <v>0.95981428571428562</v>
      </c>
      <c r="K19" s="29"/>
    </row>
    <row r="20" spans="1:11" x14ac:dyDescent="0.3">
      <c r="A20" s="51" t="s">
        <v>32</v>
      </c>
      <c r="B20" s="52">
        <v>20000</v>
      </c>
      <c r="C20" s="51"/>
      <c r="D20" s="52">
        <v>4949.0200000000004</v>
      </c>
      <c r="E20" s="53">
        <f t="shared" si="0"/>
        <v>0.24745100000000003</v>
      </c>
      <c r="F20" s="51"/>
      <c r="G20" s="52">
        <f t="shared" si="2"/>
        <v>15050.98</v>
      </c>
      <c r="H20" s="53">
        <f>SUM(G20/B20)</f>
        <v>0.75254900000000002</v>
      </c>
      <c r="J20" s="1" t="s">
        <v>59</v>
      </c>
    </row>
    <row r="21" spans="1:11" x14ac:dyDescent="0.3">
      <c r="A21" s="51" t="s">
        <v>18</v>
      </c>
      <c r="B21" s="52">
        <v>8500</v>
      </c>
      <c r="C21" s="51"/>
      <c r="D21" s="52"/>
      <c r="E21" s="53">
        <f t="shared" si="0"/>
        <v>0</v>
      </c>
      <c r="F21" s="51"/>
      <c r="G21" s="52">
        <f t="shared" si="2"/>
        <v>8500</v>
      </c>
      <c r="H21" s="53">
        <f t="shared" si="1"/>
        <v>1</v>
      </c>
    </row>
    <row r="22" spans="1:11" x14ac:dyDescent="0.3">
      <c r="A22" s="51" t="s">
        <v>19</v>
      </c>
      <c r="B22" s="52">
        <v>2000</v>
      </c>
      <c r="C22" s="51"/>
      <c r="D22" s="52">
        <f>213.85+143.94+58.63</f>
        <v>416.41999999999996</v>
      </c>
      <c r="E22" s="53">
        <f t="shared" si="0"/>
        <v>0.20820999999999998</v>
      </c>
      <c r="F22" s="51"/>
      <c r="G22" s="52">
        <f t="shared" si="2"/>
        <v>1583.58</v>
      </c>
      <c r="H22" s="53">
        <f t="shared" si="1"/>
        <v>0.79178999999999999</v>
      </c>
    </row>
    <row r="23" spans="1:11" x14ac:dyDescent="0.3">
      <c r="A23" s="51" t="s">
        <v>20</v>
      </c>
      <c r="B23" s="52">
        <v>500</v>
      </c>
      <c r="C23" s="51"/>
      <c r="D23" s="52"/>
      <c r="E23" s="53">
        <f t="shared" si="0"/>
        <v>0</v>
      </c>
      <c r="F23" s="51"/>
      <c r="G23" s="52">
        <f t="shared" si="2"/>
        <v>500</v>
      </c>
      <c r="H23" s="53">
        <f t="shared" ref="H23:H33" si="3">SUM(G23/B23)</f>
        <v>1</v>
      </c>
    </row>
    <row r="24" spans="1:11" x14ac:dyDescent="0.3">
      <c r="A24" s="51" t="s">
        <v>52</v>
      </c>
      <c r="B24" s="52">
        <v>150</v>
      </c>
      <c r="C24" s="51"/>
      <c r="D24" s="52">
        <v>60</v>
      </c>
      <c r="E24" s="53">
        <f t="shared" si="0"/>
        <v>0.4</v>
      </c>
      <c r="F24" s="51"/>
      <c r="G24" s="52">
        <f t="shared" si="2"/>
        <v>90</v>
      </c>
      <c r="H24" s="53">
        <f t="shared" si="3"/>
        <v>0.6</v>
      </c>
    </row>
    <row r="25" spans="1:11" x14ac:dyDescent="0.3">
      <c r="A25" s="51" t="s">
        <v>21</v>
      </c>
      <c r="B25" s="52">
        <v>1050</v>
      </c>
      <c r="C25" s="51"/>
      <c r="D25" s="52"/>
      <c r="E25" s="53">
        <f t="shared" si="0"/>
        <v>0</v>
      </c>
      <c r="F25" s="51"/>
      <c r="G25" s="52">
        <f t="shared" si="2"/>
        <v>1050</v>
      </c>
      <c r="H25" s="53">
        <f t="shared" si="3"/>
        <v>1</v>
      </c>
    </row>
    <row r="26" spans="1:11" x14ac:dyDescent="0.3">
      <c r="A26" s="51" t="s">
        <v>22</v>
      </c>
      <c r="B26" s="52">
        <v>10000</v>
      </c>
      <c r="C26" s="51"/>
      <c r="D26" s="52">
        <v>15000</v>
      </c>
      <c r="E26" s="53">
        <f t="shared" si="0"/>
        <v>1.5</v>
      </c>
      <c r="F26" s="51"/>
      <c r="G26" s="52">
        <f t="shared" si="2"/>
        <v>-5000</v>
      </c>
      <c r="H26" s="53">
        <f t="shared" si="3"/>
        <v>-0.5</v>
      </c>
    </row>
    <row r="27" spans="1:11" x14ac:dyDescent="0.3">
      <c r="A27" s="54" t="s">
        <v>7</v>
      </c>
      <c r="B27" s="55">
        <v>1350</v>
      </c>
      <c r="C27" s="54"/>
      <c r="D27" s="55"/>
      <c r="E27" s="56">
        <f t="shared" si="0"/>
        <v>0</v>
      </c>
      <c r="F27" s="54"/>
      <c r="G27" s="55">
        <f t="shared" si="2"/>
        <v>1350</v>
      </c>
      <c r="H27" s="56">
        <f t="shared" si="3"/>
        <v>1</v>
      </c>
    </row>
    <row r="28" spans="1:11" x14ac:dyDescent="0.3">
      <c r="A28" s="54" t="s">
        <v>45</v>
      </c>
      <c r="B28" s="57">
        <v>12000</v>
      </c>
      <c r="C28" s="54"/>
      <c r="D28" s="55">
        <v>6646.15</v>
      </c>
      <c r="E28" s="56">
        <f t="shared" si="0"/>
        <v>0.55384583333333326</v>
      </c>
      <c r="F28" s="54"/>
      <c r="G28" s="55">
        <f t="shared" si="2"/>
        <v>5353.85</v>
      </c>
      <c r="H28" s="56">
        <f t="shared" si="3"/>
        <v>0.44615416666666668</v>
      </c>
    </row>
    <row r="29" spans="1:11" x14ac:dyDescent="0.3">
      <c r="A29" s="54" t="s">
        <v>47</v>
      </c>
      <c r="B29" s="57">
        <v>24455</v>
      </c>
      <c r="C29" s="54"/>
      <c r="D29" s="55">
        <v>12127.5</v>
      </c>
      <c r="E29" s="56">
        <f t="shared" si="0"/>
        <v>0.49591085667552648</v>
      </c>
      <c r="F29" s="54"/>
      <c r="G29" s="55">
        <f t="shared" si="2"/>
        <v>12327.5</v>
      </c>
      <c r="H29" s="56">
        <f t="shared" si="3"/>
        <v>0.50408914332447352</v>
      </c>
    </row>
    <row r="30" spans="1:11" x14ac:dyDescent="0.3">
      <c r="A30" s="54" t="s">
        <v>48</v>
      </c>
      <c r="B30" s="57">
        <v>5800</v>
      </c>
      <c r="C30" s="54"/>
      <c r="D30" s="55">
        <v>0</v>
      </c>
      <c r="E30" s="56">
        <f t="shared" si="0"/>
        <v>0</v>
      </c>
      <c r="F30" s="54"/>
      <c r="G30" s="55">
        <f t="shared" si="2"/>
        <v>5800</v>
      </c>
      <c r="H30" s="56">
        <f t="shared" si="3"/>
        <v>1</v>
      </c>
    </row>
    <row r="31" spans="1:11" x14ac:dyDescent="0.3">
      <c r="A31" s="58" t="s">
        <v>53</v>
      </c>
      <c r="B31" s="55"/>
      <c r="C31" s="54"/>
      <c r="D31" s="59">
        <v>500</v>
      </c>
      <c r="E31" s="56"/>
      <c r="F31" s="54"/>
      <c r="G31" s="55">
        <f t="shared" si="2"/>
        <v>-500</v>
      </c>
      <c r="H31" s="56" t="e">
        <f t="shared" si="3"/>
        <v>#DIV/0!</v>
      </c>
    </row>
    <row r="32" spans="1:11" s="13" customFormat="1" x14ac:dyDescent="0.3">
      <c r="A32" s="58" t="s">
        <v>36</v>
      </c>
      <c r="B32" s="59"/>
      <c r="C32" s="58"/>
      <c r="D32" s="62"/>
      <c r="E32" s="60"/>
      <c r="F32" s="58"/>
      <c r="G32" s="59">
        <v>0</v>
      </c>
      <c r="H32" s="56" t="e">
        <f t="shared" si="3"/>
        <v>#DIV/0!</v>
      </c>
    </row>
    <row r="33" spans="1:8" s="13" customFormat="1" x14ac:dyDescent="0.3">
      <c r="A33" s="58" t="s">
        <v>23</v>
      </c>
      <c r="B33" s="59"/>
      <c r="C33" s="58"/>
      <c r="D33" s="62"/>
      <c r="E33" s="60"/>
      <c r="F33" s="58"/>
      <c r="G33" s="59">
        <v>0</v>
      </c>
      <c r="H33" s="56" t="e">
        <f t="shared" si="3"/>
        <v>#DIV/0!</v>
      </c>
    </row>
    <row r="34" spans="1:8" x14ac:dyDescent="0.3">
      <c r="A34" s="54"/>
      <c r="B34" s="61">
        <f>SUM(B6:B33)</f>
        <v>293335.11</v>
      </c>
      <c r="C34" s="54"/>
      <c r="D34" s="55">
        <f>SUM(D6:D33)</f>
        <v>66036.88</v>
      </c>
      <c r="E34" s="56">
        <f>SUM(D34/B34)</f>
        <v>0.22512436373538786</v>
      </c>
      <c r="F34" s="54"/>
      <c r="G34" s="55">
        <f>SUM(G6:G33)</f>
        <v>227298.23000000004</v>
      </c>
      <c r="H34" s="56"/>
    </row>
    <row r="35" spans="1:8" ht="15.75" customHeight="1" x14ac:dyDescent="0.3">
      <c r="A35" s="30"/>
      <c r="B35" s="30"/>
      <c r="C35" s="30"/>
      <c r="D35" s="30"/>
      <c r="E35" s="30"/>
      <c r="F35" s="30"/>
      <c r="G35" s="30"/>
      <c r="H35" s="30"/>
    </row>
    <row r="36" spans="1:8" x14ac:dyDescent="0.3">
      <c r="A36" s="30"/>
      <c r="B36" s="30"/>
      <c r="C36" s="30"/>
      <c r="D36" s="30"/>
      <c r="E36" s="30"/>
      <c r="F36" s="30"/>
      <c r="G36" s="30"/>
      <c r="H36" s="30"/>
    </row>
    <row r="39" spans="1:8" x14ac:dyDescent="0.3">
      <c r="A39" s="25"/>
    </row>
    <row r="40" spans="1:8" x14ac:dyDescent="0.3">
      <c r="A40" s="25"/>
    </row>
    <row r="41" spans="1:8" x14ac:dyDescent="0.3">
      <c r="A41" s="25"/>
    </row>
    <row r="42" spans="1:8" x14ac:dyDescent="0.3">
      <c r="A42" s="26"/>
    </row>
  </sheetData>
  <mergeCells count="4">
    <mergeCell ref="A1:H1"/>
    <mergeCell ref="A2:H2"/>
    <mergeCell ref="A3:H3"/>
    <mergeCell ref="A4:H4"/>
  </mergeCells>
  <printOptions horizontalCentered="1" verticalCentered="1" gridLines="1"/>
  <pageMargins left="0.2" right="0.2" top="0.75" bottom="0.75" header="0.3" footer="0.3"/>
  <pageSetup scale="74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40FBD-BE3F-4381-B390-990E76ABF008}">
  <dimension ref="A1:G39"/>
  <sheetViews>
    <sheetView tabSelected="1" workbookViewId="0">
      <selection activeCell="G22" sqref="G22"/>
    </sheetView>
  </sheetViews>
  <sheetFormatPr defaultRowHeight="14.4" x14ac:dyDescent="0.3"/>
  <cols>
    <col min="2" max="2" width="9.6640625" bestFit="1" customWidth="1"/>
    <col min="3" max="3" width="30.6640625" bestFit="1" customWidth="1"/>
    <col min="4" max="4" width="28" customWidth="1"/>
    <col min="5" max="5" width="12.33203125" customWidth="1"/>
    <col min="6" max="6" width="10.109375" bestFit="1" customWidth="1"/>
  </cols>
  <sheetData>
    <row r="1" spans="1:7" x14ac:dyDescent="0.3">
      <c r="A1" s="69" t="s">
        <v>92</v>
      </c>
      <c r="B1" s="70"/>
      <c r="C1" s="70"/>
    </row>
    <row r="2" spans="1:7" x14ac:dyDescent="0.3">
      <c r="A2" s="70"/>
      <c r="B2" s="70"/>
      <c r="C2" s="70"/>
    </row>
    <row r="3" spans="1:7" ht="15" thickBot="1" x14ac:dyDescent="0.35"/>
    <row r="4" spans="1:7" x14ac:dyDescent="0.3">
      <c r="A4" s="31" t="s">
        <v>62</v>
      </c>
      <c r="B4" s="32" t="s">
        <v>63</v>
      </c>
      <c r="C4" s="33" t="s">
        <v>64</v>
      </c>
      <c r="D4" s="33" t="s">
        <v>65</v>
      </c>
      <c r="E4" s="32" t="s">
        <v>66</v>
      </c>
    </row>
    <row r="5" spans="1:7" x14ac:dyDescent="0.3">
      <c r="A5" s="39">
        <v>13222</v>
      </c>
      <c r="B5" s="45">
        <v>46113</v>
      </c>
      <c r="C5" s="40" t="s">
        <v>93</v>
      </c>
      <c r="D5" s="40" t="s">
        <v>100</v>
      </c>
      <c r="E5" s="41">
        <v>29.48</v>
      </c>
      <c r="F5" s="72"/>
    </row>
    <row r="6" spans="1:7" x14ac:dyDescent="0.3">
      <c r="A6" s="39">
        <v>13224</v>
      </c>
      <c r="B6" s="45">
        <v>46135</v>
      </c>
      <c r="C6" s="40" t="s">
        <v>94</v>
      </c>
      <c r="D6" s="40" t="s">
        <v>111</v>
      </c>
      <c r="E6" s="41">
        <v>193.22</v>
      </c>
      <c r="F6" s="72"/>
    </row>
    <row r="7" spans="1:7" x14ac:dyDescent="0.3">
      <c r="A7" s="39">
        <v>13226</v>
      </c>
      <c r="B7" s="45">
        <v>46119</v>
      </c>
      <c r="C7" s="40" t="s">
        <v>95</v>
      </c>
      <c r="D7" s="40" t="s">
        <v>96</v>
      </c>
      <c r="E7" s="41">
        <v>7412.42</v>
      </c>
      <c r="F7" s="72"/>
    </row>
    <row r="8" spans="1:7" x14ac:dyDescent="0.3">
      <c r="A8" s="39">
        <v>13227</v>
      </c>
      <c r="B8" s="45">
        <v>46119</v>
      </c>
      <c r="C8" s="40" t="s">
        <v>95</v>
      </c>
      <c r="D8" s="40" t="s">
        <v>97</v>
      </c>
      <c r="E8" s="41">
        <v>6646.15</v>
      </c>
      <c r="F8" s="72"/>
    </row>
    <row r="9" spans="1:7" x14ac:dyDescent="0.3">
      <c r="A9" s="39">
        <v>13228</v>
      </c>
      <c r="B9" s="45">
        <v>46115</v>
      </c>
      <c r="C9" s="40" t="s">
        <v>98</v>
      </c>
      <c r="D9" s="40" t="s">
        <v>97</v>
      </c>
      <c r="E9" s="41">
        <v>12127.5</v>
      </c>
      <c r="F9" s="72"/>
    </row>
    <row r="10" spans="1:7" x14ac:dyDescent="0.3">
      <c r="A10" s="39">
        <v>13231</v>
      </c>
      <c r="B10" s="45">
        <v>46113</v>
      </c>
      <c r="C10" s="40" t="s">
        <v>99</v>
      </c>
      <c r="D10" s="40" t="s">
        <v>68</v>
      </c>
      <c r="E10" s="41">
        <v>717.64</v>
      </c>
      <c r="F10" s="72"/>
    </row>
    <row r="11" spans="1:7" x14ac:dyDescent="0.3">
      <c r="A11" s="39">
        <v>13234</v>
      </c>
      <c r="B11" s="45">
        <v>46139</v>
      </c>
      <c r="C11" s="40" t="s">
        <v>99</v>
      </c>
      <c r="D11" s="40" t="s">
        <v>68</v>
      </c>
      <c r="E11" s="41">
        <v>824.2</v>
      </c>
      <c r="F11" s="72"/>
    </row>
    <row r="12" spans="1:7" x14ac:dyDescent="0.3">
      <c r="A12" s="40">
        <v>13236</v>
      </c>
      <c r="B12" s="45">
        <v>46136</v>
      </c>
      <c r="C12" s="40" t="s">
        <v>89</v>
      </c>
      <c r="D12" s="40" t="s">
        <v>81</v>
      </c>
      <c r="E12" s="65">
        <v>239.85</v>
      </c>
      <c r="F12" s="72"/>
    </row>
    <row r="13" spans="1:7" x14ac:dyDescent="0.3">
      <c r="A13" s="39">
        <v>13237</v>
      </c>
      <c r="B13" s="45">
        <v>46136</v>
      </c>
      <c r="C13" s="40" t="s">
        <v>93</v>
      </c>
      <c r="D13" s="40" t="s">
        <v>100</v>
      </c>
      <c r="E13" s="41">
        <v>28.13</v>
      </c>
      <c r="F13" s="73">
        <f>SUM(E13,E5)</f>
        <v>57.61</v>
      </c>
      <c r="G13" t="s">
        <v>113</v>
      </c>
    </row>
    <row r="14" spans="1:7" x14ac:dyDescent="0.3">
      <c r="A14" s="39">
        <v>13238</v>
      </c>
      <c r="B14" s="45">
        <v>46132</v>
      </c>
      <c r="C14" s="40" t="s">
        <v>101</v>
      </c>
      <c r="D14" s="40" t="s">
        <v>75</v>
      </c>
      <c r="E14" s="41">
        <v>1930.79</v>
      </c>
      <c r="F14" s="72"/>
    </row>
    <row r="15" spans="1:7" x14ac:dyDescent="0.3">
      <c r="A15" s="39">
        <v>13239</v>
      </c>
      <c r="B15" s="45">
        <v>46129</v>
      </c>
      <c r="C15" s="40" t="s">
        <v>67</v>
      </c>
      <c r="D15" s="40" t="s">
        <v>68</v>
      </c>
      <c r="E15" s="41">
        <v>155.15</v>
      </c>
      <c r="F15" s="73">
        <f>SUM(E15,E11,E10)</f>
        <v>1696.99</v>
      </c>
      <c r="G15" t="s">
        <v>114</v>
      </c>
    </row>
    <row r="16" spans="1:7" x14ac:dyDescent="0.3">
      <c r="A16" s="39">
        <v>13240</v>
      </c>
      <c r="B16" s="45">
        <v>46140</v>
      </c>
      <c r="C16" s="40" t="s">
        <v>102</v>
      </c>
      <c r="D16" s="40" t="s">
        <v>103</v>
      </c>
      <c r="E16" s="41">
        <v>166.23</v>
      </c>
      <c r="F16" s="72"/>
    </row>
    <row r="17" spans="1:7" x14ac:dyDescent="0.3">
      <c r="A17" s="39">
        <v>13242</v>
      </c>
      <c r="B17" s="45">
        <v>46141</v>
      </c>
      <c r="C17" s="40" t="s">
        <v>104</v>
      </c>
      <c r="D17" s="40" t="s">
        <v>103</v>
      </c>
      <c r="E17" s="41">
        <v>332.46</v>
      </c>
      <c r="F17" s="72"/>
    </row>
    <row r="18" spans="1:7" x14ac:dyDescent="0.3">
      <c r="A18" s="39">
        <v>13243</v>
      </c>
      <c r="B18" s="45">
        <v>46136</v>
      </c>
      <c r="C18" s="40" t="s">
        <v>105</v>
      </c>
      <c r="D18" s="40" t="s">
        <v>103</v>
      </c>
      <c r="E18" s="41">
        <v>193.93</v>
      </c>
      <c r="F18" s="73">
        <f>SUM(E16:E18)</f>
        <v>692.61999999999989</v>
      </c>
      <c r="G18" t="s">
        <v>115</v>
      </c>
    </row>
    <row r="19" spans="1:7" x14ac:dyDescent="0.3">
      <c r="A19" s="39">
        <v>13244</v>
      </c>
      <c r="B19" s="45">
        <v>46136</v>
      </c>
      <c r="C19" s="40" t="s">
        <v>106</v>
      </c>
      <c r="D19" s="40" t="s">
        <v>107</v>
      </c>
      <c r="E19" s="41">
        <v>280.14999999999998</v>
      </c>
      <c r="F19" s="72"/>
    </row>
    <row r="20" spans="1:7" x14ac:dyDescent="0.3">
      <c r="A20" s="39">
        <v>13245</v>
      </c>
      <c r="B20" s="45">
        <v>46133</v>
      </c>
      <c r="C20" s="40" t="s">
        <v>108</v>
      </c>
      <c r="D20" s="40" t="s">
        <v>107</v>
      </c>
      <c r="E20" s="41">
        <v>221.64</v>
      </c>
      <c r="F20" s="72"/>
    </row>
    <row r="21" spans="1:7" x14ac:dyDescent="0.3">
      <c r="A21" s="39">
        <v>13246</v>
      </c>
      <c r="B21" s="45">
        <v>46132</v>
      </c>
      <c r="C21" s="40" t="s">
        <v>109</v>
      </c>
      <c r="D21" s="40" t="s">
        <v>107</v>
      </c>
      <c r="E21" s="41">
        <v>800.55</v>
      </c>
      <c r="F21" s="72"/>
    </row>
    <row r="22" spans="1:7" x14ac:dyDescent="0.3">
      <c r="A22" s="39">
        <v>13248</v>
      </c>
      <c r="B22" s="45">
        <v>46139</v>
      </c>
      <c r="C22" s="40" t="s">
        <v>110</v>
      </c>
      <c r="D22" s="40" t="s">
        <v>107</v>
      </c>
      <c r="E22" s="41">
        <v>1823.16</v>
      </c>
      <c r="F22" s="73">
        <f>SUM(E19:E22)</f>
        <v>3125.5</v>
      </c>
      <c r="G22" t="s">
        <v>116</v>
      </c>
    </row>
    <row r="23" spans="1:7" x14ac:dyDescent="0.3">
      <c r="A23" s="39">
        <v>13249</v>
      </c>
      <c r="B23" s="45">
        <v>46139</v>
      </c>
      <c r="C23" s="40" t="s">
        <v>112</v>
      </c>
      <c r="D23" s="40" t="s">
        <v>111</v>
      </c>
      <c r="E23" s="41">
        <v>124.6</v>
      </c>
      <c r="F23" s="72"/>
    </row>
    <row r="24" spans="1:7" x14ac:dyDescent="0.3">
      <c r="A24" s="39" t="s">
        <v>74</v>
      </c>
      <c r="B24" s="45">
        <v>46125</v>
      </c>
      <c r="C24" s="40" t="s">
        <v>84</v>
      </c>
      <c r="D24" s="40" t="s">
        <v>72</v>
      </c>
      <c r="E24" s="41">
        <v>338</v>
      </c>
      <c r="F24" s="72"/>
    </row>
    <row r="25" spans="1:7" x14ac:dyDescent="0.3">
      <c r="A25" s="39" t="s">
        <v>74</v>
      </c>
      <c r="B25" s="45">
        <v>46127</v>
      </c>
      <c r="C25" s="40" t="s">
        <v>83</v>
      </c>
      <c r="D25" s="40" t="s">
        <v>72</v>
      </c>
      <c r="E25" s="41">
        <v>1438.59</v>
      </c>
      <c r="F25" s="72"/>
    </row>
    <row r="26" spans="1:7" x14ac:dyDescent="0.3">
      <c r="A26" s="39" t="s">
        <v>74</v>
      </c>
      <c r="B26" s="45">
        <v>46132</v>
      </c>
      <c r="C26" s="40" t="s">
        <v>70</v>
      </c>
      <c r="D26" s="40" t="s">
        <v>19</v>
      </c>
      <c r="E26" s="41">
        <v>76.59</v>
      </c>
      <c r="F26" s="72"/>
    </row>
    <row r="27" spans="1:7" x14ac:dyDescent="0.3">
      <c r="A27" s="39" t="s">
        <v>74</v>
      </c>
      <c r="B27" s="45">
        <v>46128</v>
      </c>
      <c r="C27" s="40" t="s">
        <v>82</v>
      </c>
      <c r="D27" s="40" t="s">
        <v>19</v>
      </c>
      <c r="E27" s="41">
        <v>51.14</v>
      </c>
      <c r="F27" s="72"/>
    </row>
    <row r="28" spans="1:7" x14ac:dyDescent="0.3">
      <c r="A28" s="39"/>
      <c r="B28" s="45"/>
      <c r="C28" s="40"/>
      <c r="D28" s="40"/>
      <c r="E28" s="41"/>
    </row>
    <row r="29" spans="1:7" x14ac:dyDescent="0.3">
      <c r="A29" s="39"/>
      <c r="B29" s="45"/>
      <c r="C29" s="40"/>
      <c r="D29" s="40"/>
      <c r="E29" s="41"/>
    </row>
    <row r="30" spans="1:7" x14ac:dyDescent="0.3">
      <c r="A30" s="39"/>
      <c r="B30" s="45"/>
      <c r="C30" s="40"/>
      <c r="D30" s="40"/>
      <c r="E30" s="41"/>
    </row>
    <row r="31" spans="1:7" x14ac:dyDescent="0.3">
      <c r="A31" s="39"/>
      <c r="B31" s="45"/>
      <c r="C31" s="40"/>
      <c r="D31" s="40"/>
      <c r="E31" s="41"/>
    </row>
    <row r="32" spans="1:7" x14ac:dyDescent="0.3">
      <c r="A32" s="39"/>
      <c r="B32" s="45"/>
      <c r="C32" s="40"/>
      <c r="D32" s="40"/>
      <c r="E32" s="41"/>
    </row>
    <row r="33" spans="1:5" x14ac:dyDescent="0.3">
      <c r="A33" s="39"/>
      <c r="B33" s="45"/>
      <c r="C33" s="40"/>
      <c r="D33" s="40"/>
      <c r="E33" s="41"/>
    </row>
    <row r="34" spans="1:5" x14ac:dyDescent="0.3">
      <c r="A34" s="39"/>
      <c r="B34" s="45"/>
      <c r="C34" s="40"/>
      <c r="D34" s="40"/>
      <c r="E34" s="41"/>
    </row>
    <row r="35" spans="1:5" x14ac:dyDescent="0.3">
      <c r="A35" s="39"/>
      <c r="B35" s="45"/>
      <c r="C35" s="40"/>
      <c r="D35" s="40"/>
      <c r="E35" s="41"/>
    </row>
    <row r="36" spans="1:5" x14ac:dyDescent="0.3">
      <c r="A36" s="34"/>
      <c r="B36" s="44"/>
      <c r="C36" s="34"/>
      <c r="D36" s="36" t="s">
        <v>69</v>
      </c>
      <c r="E36" s="37">
        <f>SUM(E5:E35)</f>
        <v>36151.569999999992</v>
      </c>
    </row>
    <row r="37" spans="1:5" x14ac:dyDescent="0.3">
      <c r="D37" s="42" t="s">
        <v>88</v>
      </c>
      <c r="E37" s="43">
        <f>SUM(E5,E6,E7,E11,E12,E13,E14,E15,E16,E17,E24,E25,E26,E27)</f>
        <v>13216.249999999998</v>
      </c>
    </row>
    <row r="38" spans="1:5" x14ac:dyDescent="0.3">
      <c r="A38" s="71" t="s">
        <v>90</v>
      </c>
      <c r="B38" s="71"/>
      <c r="C38" s="71"/>
      <c r="D38" s="71"/>
      <c r="E38" s="71"/>
    </row>
    <row r="39" spans="1:5" x14ac:dyDescent="0.3">
      <c r="A39" s="71"/>
      <c r="B39" s="71"/>
      <c r="C39" s="71"/>
      <c r="D39" s="71"/>
      <c r="E39" s="71"/>
    </row>
  </sheetData>
  <mergeCells count="2">
    <mergeCell ref="A1:C2"/>
    <mergeCell ref="A38:E3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Revenues</vt:lpstr>
      <vt:lpstr>Deposits</vt:lpstr>
      <vt:lpstr>Expenses</vt:lpstr>
      <vt:lpstr>Debits</vt:lpstr>
      <vt:lpstr>Expenses!Print_Area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Casey Michek</cp:lastModifiedBy>
  <cp:lastPrinted>2026-04-16T19:26:28Z</cp:lastPrinted>
  <dcterms:created xsi:type="dcterms:W3CDTF">2022-12-29T22:13:52Z</dcterms:created>
  <dcterms:modified xsi:type="dcterms:W3CDTF">2026-05-12T22:43:23Z</dcterms:modified>
</cp:coreProperties>
</file>